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10" windowWidth="11160" windowHeight="6555" activeTab="1"/>
  </bookViews>
  <sheets>
    <sheet name="Kredyty" sheetId="1" r:id="rId1"/>
    <sheet name="leasing" sheetId="2" r:id="rId2"/>
    <sheet name="leasing (2)" sheetId="3" r:id="rId3"/>
  </sheets>
  <definedNames/>
  <calcPr fullCalcOnLoad="1"/>
</workbook>
</file>

<file path=xl/sharedStrings.xml><?xml version="1.0" encoding="utf-8"?>
<sst xmlns="http://schemas.openxmlformats.org/spreadsheetml/2006/main" count="198" uniqueCount="125">
  <si>
    <t xml:space="preserve">Cel finansowania </t>
  </si>
  <si>
    <t xml:space="preserve">Nazwa i oddział Banku </t>
  </si>
  <si>
    <t>Kwota i waluta wynikająca z umowy</t>
  </si>
  <si>
    <t xml:space="preserve">Forma prawna i rodzaj zabezpieczenia </t>
  </si>
  <si>
    <t xml:space="preserve">Rodzaj kredytu </t>
  </si>
  <si>
    <t>bieżące potrzeby</t>
  </si>
  <si>
    <t xml:space="preserve">Data spłaty </t>
  </si>
  <si>
    <t>kredyt inwestycyjny</t>
  </si>
  <si>
    <t>kredyt w rachunku bieżącym</t>
  </si>
  <si>
    <t>Rata kapitałowa</t>
  </si>
  <si>
    <t>138-2</t>
  </si>
  <si>
    <t>138-5</t>
  </si>
  <si>
    <t>138-4</t>
  </si>
  <si>
    <t>138-3</t>
  </si>
  <si>
    <t>134-3</t>
  </si>
  <si>
    <t>131-1, 138-1</t>
  </si>
  <si>
    <t>Załącznik nr 1</t>
  </si>
  <si>
    <t>Załącznik nr 2</t>
  </si>
  <si>
    <t>Umowy leasingu</t>
  </si>
  <si>
    <t>Przedmiot leasingu</t>
  </si>
  <si>
    <t>Leasingodawca</t>
  </si>
  <si>
    <t>ZUOK</t>
  </si>
  <si>
    <t>BOŚ O/Toruń</t>
  </si>
  <si>
    <t>2.869.000,00 PLN</t>
  </si>
  <si>
    <t>hipoteka do KW T01T/00011932/2 i T01T/00024048/2 wraz z cesją polisy ubezpieczeniowej</t>
  </si>
  <si>
    <t>30.09.2019r.</t>
  </si>
  <si>
    <t>Oprocentowanie</t>
  </si>
  <si>
    <t>WIBOR 6M+2,5%</t>
  </si>
  <si>
    <t>2.000.000,00 PLN</t>
  </si>
  <si>
    <t>Wpływy na r-k</t>
  </si>
  <si>
    <t>rozbudowa systemu selektywnej zbiórki odpadów</t>
  </si>
  <si>
    <t>WFOŚiGW w Toruniu</t>
  </si>
  <si>
    <t>2.049.050,00 PLN</t>
  </si>
  <si>
    <t>0,7 stopy redyskonta weksli na 01.01. danego roku</t>
  </si>
  <si>
    <t>31.08.2013r.</t>
  </si>
  <si>
    <t>93.138,00 kw</t>
  </si>
  <si>
    <t xml:space="preserve"> weksel  in blanco wystawiony przez Miasto Toruń </t>
  </si>
  <si>
    <t>6.235.000,00 PLN</t>
  </si>
  <si>
    <t>127.244,00 kw</t>
  </si>
  <si>
    <t>gospodarka odpadami komunalnymi w Toruniu</t>
  </si>
  <si>
    <t>NFOŚ  w Warszawie</t>
  </si>
  <si>
    <t>12.484.000,00 PLN</t>
  </si>
  <si>
    <t>weksel in blanco wystawiony przez Miasto Toruń, pełnomocnictwo do dysponowania rachunkiem, cesja należności z umów ze SM "Rubinkowo" i "Na Skarpie" wpływających na r-k w BGK O/Toruń</t>
  </si>
  <si>
    <t>20.12.2021r.</t>
  </si>
  <si>
    <t>260.083,00 kw</t>
  </si>
  <si>
    <t xml:space="preserve"> Kredyty i pożyczki</t>
  </si>
  <si>
    <t>Cena zakupu netto wynikająca z umowy</t>
  </si>
  <si>
    <t>Nr i data umowy</t>
  </si>
  <si>
    <t>Rata</t>
  </si>
  <si>
    <t>Razem</t>
  </si>
  <si>
    <t>Ilość rat</t>
  </si>
  <si>
    <t>Opłata wstępna</t>
  </si>
  <si>
    <t>Odsetki</t>
  </si>
  <si>
    <t>VB Leasing</t>
  </si>
  <si>
    <t>Miesięczna część odsetkowa (pierwsza)</t>
  </si>
  <si>
    <t xml:space="preserve">Miesięczna część odsetkowa (kolejne)     </t>
  </si>
  <si>
    <t>08-2013</t>
  </si>
  <si>
    <t>Nr umowy</t>
  </si>
  <si>
    <t>Data umowy</t>
  </si>
  <si>
    <t>PT06065/OZ-sk</t>
  </si>
  <si>
    <t>20.12.2006r.</t>
  </si>
  <si>
    <t>58/2007/WN2/OW-ok.-IS/P</t>
  </si>
  <si>
    <t>16.05.2007r.</t>
  </si>
  <si>
    <t>PT07016/OZ-zuk</t>
  </si>
  <si>
    <t>06.11.2007r.</t>
  </si>
  <si>
    <t>3192/09/2009/1304/F/INW/EKO</t>
  </si>
  <si>
    <t>25.09.2009r.</t>
  </si>
  <si>
    <t>samochód ciężarowy VOLVO CB29781</t>
  </si>
  <si>
    <t>prasa kanałowa ANIS ATS 110/75</t>
  </si>
  <si>
    <t>Kredyt Lease</t>
  </si>
  <si>
    <t>06-2014</t>
  </si>
  <si>
    <t xml:space="preserve">samochód ciężarowy  DAF     </t>
  </si>
  <si>
    <t>BRE Leasing</t>
  </si>
  <si>
    <t>11-2015</t>
  </si>
  <si>
    <t>bęben  dozujący</t>
  </si>
  <si>
    <t>02-2017</t>
  </si>
  <si>
    <t>Raty w roku</t>
  </si>
  <si>
    <t>Saldo na dzień 31.12.2012r.</t>
  </si>
  <si>
    <t>Saldo na dzień 31.12.2013r.</t>
  </si>
  <si>
    <t>Saldo na dzień 31.12.2014r.</t>
  </si>
  <si>
    <t>Saldo na dzień 31.12.2015r.</t>
  </si>
  <si>
    <t>Wartość końcowa (wykup)</t>
  </si>
  <si>
    <t>30.11.2021r.</t>
  </si>
  <si>
    <t>6016 15.03.2010r. (operacyjny)</t>
  </si>
  <si>
    <t>130156 17.10.2011r. (finansowy)</t>
  </si>
  <si>
    <t>130157 17.10.2011r. (finansowy)</t>
  </si>
  <si>
    <t>89320
14.10.2011r. (finansowy)</t>
  </si>
  <si>
    <t>pożyczka inwestycyjna</t>
  </si>
  <si>
    <t>odkurzacz mielski</t>
  </si>
  <si>
    <t>94794
01.08.2012r. (finansowy)</t>
  </si>
  <si>
    <t>08-2016</t>
  </si>
  <si>
    <t>26.321,00        m-nie</t>
  </si>
  <si>
    <t>Saldo na dzień 31.12.2016r.</t>
  </si>
  <si>
    <t>Saldo na dzień 31.12.2017r.</t>
  </si>
  <si>
    <t>Saldo na dzień 31.12.2018r.</t>
  </si>
  <si>
    <t>kompostownia</t>
  </si>
  <si>
    <t>PT13009/OZ-zuk</t>
  </si>
  <si>
    <t>03.07.2013r.</t>
  </si>
  <si>
    <t>5.480.000,00 PLN</t>
  </si>
  <si>
    <t>31.01.2023r.</t>
  </si>
  <si>
    <t>148.108,00 kw</t>
  </si>
  <si>
    <t>Millennium</t>
  </si>
  <si>
    <t>6445/12/400/04</t>
  </si>
  <si>
    <t>03.12.2013r.</t>
  </si>
  <si>
    <t>WIBOR 1M+0,79%</t>
  </si>
  <si>
    <t>1.000.000 m-nie</t>
  </si>
  <si>
    <t>02.12.2014r.</t>
  </si>
  <si>
    <t>myjka</t>
  </si>
  <si>
    <t>08-2018</t>
  </si>
  <si>
    <t>hipoteka do KW TO1T/0064011/6 wraz z cesją polisy ubezpieczeniowej i weksel własny in blanco</t>
  </si>
  <si>
    <t>99366 09.05.2013r. (finansowy)</t>
  </si>
  <si>
    <t>13/02611/LO 22.08.2013r.</t>
  </si>
  <si>
    <t>2 samochody ciężarowe DAF</t>
  </si>
  <si>
    <t>IMPULS - LEASING</t>
  </si>
  <si>
    <t>Korzystający</t>
  </si>
  <si>
    <t>EW</t>
  </si>
  <si>
    <t>158850/2013 20.09.2013r. (operacyjny)</t>
  </si>
  <si>
    <t>sprzęt AZ</t>
  </si>
  <si>
    <t>mLeasing</t>
  </si>
  <si>
    <t>EO</t>
  </si>
  <si>
    <t>EZ</t>
  </si>
  <si>
    <t>BZ WBK LEASING</t>
  </si>
  <si>
    <t>158850 20.09.2013r. (finansowy)</t>
  </si>
  <si>
    <t>AZ</t>
  </si>
  <si>
    <t>11-2017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</si>
</sst>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</numFmts>
  <fonts count="41">
    <font>
      <sz val="10"/>
      <name val="Arial"/>
      <family val="0"/>
    </font>
    <font>
      <sz val="10"/>
      <name val="Times New Roman CE"/>
      <family val="0"/>
    </font>
    <font>
      <u val="single"/>
      <sz val="10"/>
      <color indexed="36"/>
      <name val="Times New Roman CE"/>
      <family val="0"/>
    </font>
    <font>
      <u val="single"/>
      <sz val="10"/>
      <color indexed="12"/>
      <name val="Times New Roman CE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WniosekKredytow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0">
      <selection activeCell="AA6" sqref="AA6"/>
    </sheetView>
  </sheetViews>
  <sheetFormatPr defaultColWidth="9.140625" defaultRowHeight="12.75"/>
  <cols>
    <col min="1" max="1" width="1.1484375" style="1" customWidth="1"/>
    <col min="2" max="2" width="3.00390625" style="1" customWidth="1"/>
    <col min="3" max="3" width="10.421875" style="1" customWidth="1"/>
    <col min="4" max="4" width="10.7109375" style="1" customWidth="1"/>
    <col min="5" max="5" width="15.7109375" style="1" customWidth="1"/>
    <col min="6" max="6" width="12.28125" style="1" customWidth="1"/>
    <col min="7" max="7" width="10.140625" style="1" customWidth="1"/>
    <col min="8" max="8" width="12.140625" style="1" customWidth="1"/>
    <col min="9" max="9" width="13.28125" style="1" customWidth="1"/>
    <col min="10" max="10" width="8.421875" style="1" customWidth="1"/>
    <col min="11" max="11" width="11.7109375" style="1" customWidth="1"/>
    <col min="12" max="12" width="27.8515625" style="1" customWidth="1"/>
    <col min="13" max="13" width="9.7109375" style="1" customWidth="1"/>
    <col min="14" max="14" width="8.8515625" style="1" customWidth="1"/>
    <col min="15" max="16384" width="9.140625" style="1" customWidth="1"/>
  </cols>
  <sheetData>
    <row r="1" ht="11.25">
      <c r="C1" s="6" t="s">
        <v>16</v>
      </c>
    </row>
    <row r="2" spans="1:14" ht="22.5" customHeight="1">
      <c r="A2" s="10"/>
      <c r="B2" s="15" t="s">
        <v>45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0"/>
    </row>
    <row r="4" spans="2:14" ht="53.25" customHeight="1">
      <c r="B4" s="3"/>
      <c r="C4" s="2" t="s">
        <v>4</v>
      </c>
      <c r="D4" s="2" t="s">
        <v>0</v>
      </c>
      <c r="E4" s="2" t="s">
        <v>1</v>
      </c>
      <c r="F4" s="2" t="s">
        <v>57</v>
      </c>
      <c r="G4" s="2" t="s">
        <v>58</v>
      </c>
      <c r="H4" s="2" t="s">
        <v>2</v>
      </c>
      <c r="I4" s="2" t="s">
        <v>26</v>
      </c>
      <c r="J4" s="2" t="s">
        <v>29</v>
      </c>
      <c r="K4" s="2" t="s">
        <v>78</v>
      </c>
      <c r="L4" s="2" t="s">
        <v>3</v>
      </c>
      <c r="M4" s="2" t="s">
        <v>6</v>
      </c>
      <c r="N4" s="2" t="s">
        <v>9</v>
      </c>
    </row>
    <row r="5" spans="2:14" ht="54.75" customHeight="1">
      <c r="B5" s="4">
        <v>1</v>
      </c>
      <c r="C5" s="2" t="s">
        <v>8</v>
      </c>
      <c r="D5" s="2" t="s">
        <v>5</v>
      </c>
      <c r="E5" s="2" t="s">
        <v>101</v>
      </c>
      <c r="F5" s="2" t="s">
        <v>102</v>
      </c>
      <c r="G5" s="2" t="s">
        <v>103</v>
      </c>
      <c r="H5" s="2" t="s">
        <v>28</v>
      </c>
      <c r="I5" s="2" t="s">
        <v>104</v>
      </c>
      <c r="J5" s="2" t="s">
        <v>105</v>
      </c>
      <c r="K5" s="5"/>
      <c r="L5" s="2"/>
      <c r="M5" s="2" t="s">
        <v>106</v>
      </c>
      <c r="N5" s="7"/>
    </row>
    <row r="6" spans="2:14" ht="60" customHeight="1">
      <c r="B6" s="4">
        <v>2</v>
      </c>
      <c r="C6" s="2" t="s">
        <v>7</v>
      </c>
      <c r="D6" s="2" t="s">
        <v>21</v>
      </c>
      <c r="E6" s="2" t="s">
        <v>22</v>
      </c>
      <c r="F6" s="2" t="s">
        <v>65</v>
      </c>
      <c r="G6" s="2" t="s">
        <v>66</v>
      </c>
      <c r="H6" s="2" t="s">
        <v>23</v>
      </c>
      <c r="I6" s="2" t="s">
        <v>27</v>
      </c>
      <c r="J6" s="2"/>
      <c r="K6" s="5">
        <v>1816149</v>
      </c>
      <c r="L6" s="2" t="s">
        <v>24</v>
      </c>
      <c r="M6" s="2" t="s">
        <v>25</v>
      </c>
      <c r="N6" s="5" t="s">
        <v>91</v>
      </c>
    </row>
    <row r="7" spans="2:14" ht="70.5" customHeight="1">
      <c r="B7" s="4">
        <v>3</v>
      </c>
      <c r="C7" s="2" t="s">
        <v>87</v>
      </c>
      <c r="D7" s="2" t="s">
        <v>21</v>
      </c>
      <c r="E7" s="2" t="s">
        <v>31</v>
      </c>
      <c r="F7" s="2" t="s">
        <v>63</v>
      </c>
      <c r="G7" s="2" t="s">
        <v>64</v>
      </c>
      <c r="H7" s="2" t="s">
        <v>37</v>
      </c>
      <c r="I7" s="2" t="s">
        <v>33</v>
      </c>
      <c r="J7" s="2"/>
      <c r="K7" s="5">
        <v>4071852</v>
      </c>
      <c r="L7" s="2" t="s">
        <v>36</v>
      </c>
      <c r="M7" s="2" t="s">
        <v>82</v>
      </c>
      <c r="N7" s="8" t="s">
        <v>38</v>
      </c>
    </row>
    <row r="8" spans="2:14" ht="68.25" customHeight="1">
      <c r="B8" s="4">
        <v>4</v>
      </c>
      <c r="C8" s="2" t="s">
        <v>87</v>
      </c>
      <c r="D8" s="2" t="s">
        <v>30</v>
      </c>
      <c r="E8" s="2" t="s">
        <v>31</v>
      </c>
      <c r="F8" s="2" t="s">
        <v>59</v>
      </c>
      <c r="G8" s="2" t="s">
        <v>60</v>
      </c>
      <c r="H8" s="2" t="s">
        <v>32</v>
      </c>
      <c r="I8" s="2" t="s">
        <v>33</v>
      </c>
      <c r="J8" s="2"/>
      <c r="K8" s="5">
        <v>0</v>
      </c>
      <c r="L8" s="2" t="s">
        <v>36</v>
      </c>
      <c r="M8" s="2" t="s">
        <v>34</v>
      </c>
      <c r="N8" s="8" t="s">
        <v>35</v>
      </c>
    </row>
    <row r="9" spans="2:14" ht="68.25" customHeight="1">
      <c r="B9" s="4">
        <v>5</v>
      </c>
      <c r="C9" s="2" t="s">
        <v>87</v>
      </c>
      <c r="D9" s="2" t="s">
        <v>39</v>
      </c>
      <c r="E9" s="2" t="s">
        <v>40</v>
      </c>
      <c r="F9" s="2" t="s">
        <v>61</v>
      </c>
      <c r="G9" s="2" t="s">
        <v>62</v>
      </c>
      <c r="H9" s="2" t="s">
        <v>41</v>
      </c>
      <c r="I9" s="2" t="s">
        <v>33</v>
      </c>
      <c r="J9" s="2"/>
      <c r="K9" s="5">
        <v>8322672</v>
      </c>
      <c r="L9" s="2" t="s">
        <v>42</v>
      </c>
      <c r="M9" s="2" t="s">
        <v>43</v>
      </c>
      <c r="N9" s="8" t="s">
        <v>44</v>
      </c>
    </row>
    <row r="10" spans="2:14" ht="68.25" customHeight="1">
      <c r="B10" s="4">
        <v>3</v>
      </c>
      <c r="C10" s="2" t="s">
        <v>87</v>
      </c>
      <c r="D10" s="2" t="s">
        <v>95</v>
      </c>
      <c r="E10" s="2" t="s">
        <v>31</v>
      </c>
      <c r="F10" s="2" t="s">
        <v>96</v>
      </c>
      <c r="G10" s="2" t="s">
        <v>97</v>
      </c>
      <c r="H10" s="2" t="s">
        <v>98</v>
      </c>
      <c r="I10" s="2" t="s">
        <v>33</v>
      </c>
      <c r="J10" s="2"/>
      <c r="K10" s="5">
        <v>5480000</v>
      </c>
      <c r="L10" s="2" t="s">
        <v>109</v>
      </c>
      <c r="M10" s="2" t="s">
        <v>99</v>
      </c>
      <c r="N10" s="8" t="s">
        <v>100</v>
      </c>
    </row>
    <row r="11" ht="11.25">
      <c r="K11" s="9">
        <f>SUM(K5:K10)</f>
        <v>19690673</v>
      </c>
    </row>
  </sheetData>
  <sheetProtection/>
  <mergeCells count="1">
    <mergeCell ref="B2:M2"/>
  </mergeCells>
  <printOptions/>
  <pageMargins left="0.15748031496062992" right="0.15748031496062992" top="0.5905511811023623" bottom="0.5905511811023623" header="0.11811023622047245" footer="0.11811023622047245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7"/>
  <sheetViews>
    <sheetView tabSelected="1" zoomScalePageLayoutView="0" workbookViewId="0" topLeftCell="B2">
      <selection activeCell="B3" sqref="B3:N3"/>
    </sheetView>
  </sheetViews>
  <sheetFormatPr defaultColWidth="9.140625" defaultRowHeight="12.75"/>
  <cols>
    <col min="1" max="1" width="5.140625" style="1" customWidth="1"/>
    <col min="2" max="2" width="3.00390625" style="1" customWidth="1"/>
    <col min="3" max="3" width="10.28125" style="1" customWidth="1"/>
    <col min="4" max="4" width="11.28125" style="1" customWidth="1"/>
    <col min="5" max="5" width="15.7109375" style="1" customWidth="1"/>
    <col min="6" max="12" width="12.140625" style="1" customWidth="1"/>
    <col min="13" max="13" width="11.7109375" style="1" hidden="1" customWidth="1"/>
    <col min="14" max="14" width="9.7109375" style="1" customWidth="1"/>
    <col min="15" max="16" width="9.140625" style="1" hidden="1" customWidth="1"/>
    <col min="17" max="22" width="0" style="1" hidden="1" customWidth="1"/>
    <col min="23" max="16384" width="9.140625" style="1" customWidth="1"/>
  </cols>
  <sheetData>
    <row r="2" spans="2:3" ht="11.25">
      <c r="B2" s="16" t="s">
        <v>17</v>
      </c>
      <c r="C2" s="16"/>
    </row>
    <row r="3" spans="2:22" ht="40.5" customHeight="1">
      <c r="B3" s="15" t="s">
        <v>18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P3" s="12" t="s">
        <v>76</v>
      </c>
      <c r="Q3" s="2" t="s">
        <v>78</v>
      </c>
      <c r="R3" s="2" t="s">
        <v>79</v>
      </c>
      <c r="S3" s="2" t="s">
        <v>80</v>
      </c>
      <c r="T3" s="2" t="s">
        <v>92</v>
      </c>
      <c r="U3" s="2" t="s">
        <v>93</v>
      </c>
      <c r="V3" s="2" t="s">
        <v>94</v>
      </c>
    </row>
    <row r="5" spans="2:14" ht="53.25" customHeight="1">
      <c r="B5" s="3"/>
      <c r="C5" s="2" t="s">
        <v>47</v>
      </c>
      <c r="D5" s="2" t="s">
        <v>19</v>
      </c>
      <c r="E5" s="2" t="s">
        <v>20</v>
      </c>
      <c r="F5" s="2" t="s">
        <v>46</v>
      </c>
      <c r="G5" s="2" t="s">
        <v>51</v>
      </c>
      <c r="H5" s="2" t="s">
        <v>50</v>
      </c>
      <c r="I5" s="2" t="s">
        <v>48</v>
      </c>
      <c r="J5" s="2" t="s">
        <v>81</v>
      </c>
      <c r="K5" s="2" t="s">
        <v>49</v>
      </c>
      <c r="L5" s="2" t="s">
        <v>52</v>
      </c>
      <c r="M5" s="2" t="s">
        <v>77</v>
      </c>
      <c r="N5" s="2" t="s">
        <v>6</v>
      </c>
    </row>
    <row r="6" spans="2:15" ht="54.75" customHeight="1">
      <c r="B6" s="4">
        <v>1</v>
      </c>
      <c r="C6" s="2" t="s">
        <v>110</v>
      </c>
      <c r="D6" s="2" t="s">
        <v>107</v>
      </c>
      <c r="E6" s="2" t="s">
        <v>53</v>
      </c>
      <c r="F6" s="5">
        <v>192500</v>
      </c>
      <c r="G6" s="5">
        <v>9625</v>
      </c>
      <c r="H6" s="11">
        <v>60</v>
      </c>
      <c r="I6" s="5">
        <v>3246.88</v>
      </c>
      <c r="J6" s="5">
        <v>28875</v>
      </c>
      <c r="K6" s="5">
        <f>G6+H6*I6+J6</f>
        <v>233312.80000000002</v>
      </c>
      <c r="L6" s="5">
        <f aca="true" t="shared" si="0" ref="L6:L12">K6-F6</f>
        <v>40812.80000000002</v>
      </c>
      <c r="M6" s="5"/>
      <c r="N6" s="2" t="s">
        <v>108</v>
      </c>
      <c r="O6" s="1" t="s">
        <v>15</v>
      </c>
    </row>
    <row r="7" spans="2:15" ht="60" customHeight="1">
      <c r="B7" s="4">
        <v>2</v>
      </c>
      <c r="C7" s="2" t="s">
        <v>122</v>
      </c>
      <c r="D7" s="2" t="s">
        <v>123</v>
      </c>
      <c r="E7" s="2" t="s">
        <v>72</v>
      </c>
      <c r="F7" s="5">
        <v>348000</v>
      </c>
      <c r="G7" s="5">
        <v>17400</v>
      </c>
      <c r="H7" s="11">
        <v>48</v>
      </c>
      <c r="I7" s="5">
        <v>7256.46</v>
      </c>
      <c r="J7" s="5">
        <v>19488</v>
      </c>
      <c r="K7" s="5">
        <f aca="true" t="shared" si="1" ref="K7:K12">G7+H7*I7+J7</f>
        <v>385198.08</v>
      </c>
      <c r="L7" s="5">
        <f>K7-F7</f>
        <v>37198.080000000016</v>
      </c>
      <c r="M7" s="5">
        <v>116763.76</v>
      </c>
      <c r="N7" s="2" t="s">
        <v>124</v>
      </c>
      <c r="O7" s="1" t="s">
        <v>10</v>
      </c>
    </row>
    <row r="8" spans="2:15" ht="68.25" customHeight="1">
      <c r="B8" s="4">
        <v>3</v>
      </c>
      <c r="C8" s="2" t="s">
        <v>83</v>
      </c>
      <c r="D8" s="2" t="s">
        <v>68</v>
      </c>
      <c r="E8" s="2" t="s">
        <v>69</v>
      </c>
      <c r="F8" s="5">
        <v>650000</v>
      </c>
      <c r="G8" s="5">
        <v>32500</v>
      </c>
      <c r="H8" s="11">
        <v>48</v>
      </c>
      <c r="I8" s="5">
        <v>12024.63</v>
      </c>
      <c r="J8" s="5">
        <v>162500</v>
      </c>
      <c r="K8" s="5">
        <f t="shared" si="1"/>
        <v>772182.24</v>
      </c>
      <c r="L8" s="5">
        <f t="shared" si="0"/>
        <v>122182.23999999999</v>
      </c>
      <c r="M8" s="5">
        <v>390967.97</v>
      </c>
      <c r="N8" s="2" t="s">
        <v>70</v>
      </c>
      <c r="O8" s="1" t="s">
        <v>13</v>
      </c>
    </row>
    <row r="9" spans="2:21" ht="46.5" customHeight="1">
      <c r="B9" s="4">
        <v>4</v>
      </c>
      <c r="C9" s="2" t="s">
        <v>84</v>
      </c>
      <c r="D9" s="2" t="s">
        <v>71</v>
      </c>
      <c r="E9" s="2" t="s">
        <v>72</v>
      </c>
      <c r="F9" s="5">
        <v>241000</v>
      </c>
      <c r="G9" s="5">
        <v>12050</v>
      </c>
      <c r="H9" s="11">
        <v>48</v>
      </c>
      <c r="I9" s="5">
        <v>5503.62</v>
      </c>
      <c r="J9" s="5">
        <v>2410</v>
      </c>
      <c r="K9" s="5">
        <f t="shared" si="1"/>
        <v>278633.76</v>
      </c>
      <c r="L9" s="5">
        <f t="shared" si="0"/>
        <v>37633.76000000001</v>
      </c>
      <c r="M9" s="5">
        <v>178200.34</v>
      </c>
      <c r="N9" s="2" t="s">
        <v>73</v>
      </c>
      <c r="O9" s="1" t="s">
        <v>12</v>
      </c>
      <c r="P9" s="13">
        <f>I9*12</f>
        <v>66043.44</v>
      </c>
      <c r="Q9" s="14">
        <f>$M9-$P9</f>
        <v>112156.9</v>
      </c>
      <c r="R9" s="14">
        <f>Q9-P9</f>
        <v>46113.45999999999</v>
      </c>
      <c r="S9" s="14">
        <v>0</v>
      </c>
      <c r="T9" s="9"/>
      <c r="U9" s="9"/>
    </row>
    <row r="10" spans="2:16" ht="45" hidden="1">
      <c r="B10" s="4">
        <v>12</v>
      </c>
      <c r="C10" s="2"/>
      <c r="D10" s="2" t="s">
        <v>67</v>
      </c>
      <c r="E10" s="2"/>
      <c r="F10" s="5"/>
      <c r="G10" s="5"/>
      <c r="H10" s="11"/>
      <c r="I10" s="5"/>
      <c r="J10" s="5">
        <v>162500</v>
      </c>
      <c r="K10" s="5">
        <f t="shared" si="1"/>
        <v>162500</v>
      </c>
      <c r="L10" s="5">
        <f t="shared" si="0"/>
        <v>162500</v>
      </c>
      <c r="M10" s="5"/>
      <c r="N10" s="2"/>
      <c r="O10" s="1" t="s">
        <v>14</v>
      </c>
      <c r="P10" s="13"/>
    </row>
    <row r="11" spans="2:21" ht="46.5" customHeight="1">
      <c r="B11" s="4">
        <v>5</v>
      </c>
      <c r="C11" s="2" t="s">
        <v>85</v>
      </c>
      <c r="D11" s="2" t="s">
        <v>71</v>
      </c>
      <c r="E11" s="2" t="s">
        <v>72</v>
      </c>
      <c r="F11" s="5">
        <v>241000</v>
      </c>
      <c r="G11" s="5">
        <v>12050</v>
      </c>
      <c r="H11" s="11">
        <v>48</v>
      </c>
      <c r="I11" s="5">
        <v>5503.62</v>
      </c>
      <c r="J11" s="5">
        <v>2410</v>
      </c>
      <c r="K11" s="5">
        <f t="shared" si="1"/>
        <v>278633.76</v>
      </c>
      <c r="L11" s="5">
        <f t="shared" si="0"/>
        <v>37633.76000000001</v>
      </c>
      <c r="M11" s="5">
        <v>178200.34</v>
      </c>
      <c r="N11" s="2" t="s">
        <v>73</v>
      </c>
      <c r="P11" s="13">
        <f>I11*12</f>
        <v>66043.44</v>
      </c>
      <c r="Q11" s="14">
        <f>M11-P11</f>
        <v>112156.9</v>
      </c>
      <c r="R11" s="14">
        <f>Q11-P11</f>
        <v>46113.45999999999</v>
      </c>
      <c r="S11" s="14">
        <v>0</v>
      </c>
      <c r="T11" s="14"/>
      <c r="U11" s="14"/>
    </row>
    <row r="12" spans="2:21" ht="46.5" customHeight="1">
      <c r="B12" s="4">
        <v>6</v>
      </c>
      <c r="C12" s="2" t="s">
        <v>86</v>
      </c>
      <c r="D12" s="2" t="s">
        <v>74</v>
      </c>
      <c r="E12" s="2" t="s">
        <v>53</v>
      </c>
      <c r="F12" s="5">
        <v>90000</v>
      </c>
      <c r="G12" s="5">
        <v>1800</v>
      </c>
      <c r="H12" s="11">
        <v>60</v>
      </c>
      <c r="I12" s="5">
        <v>1628.21</v>
      </c>
      <c r="J12" s="5">
        <v>13500</v>
      </c>
      <c r="K12" s="5">
        <f t="shared" si="1"/>
        <v>112992.6</v>
      </c>
      <c r="L12" s="5">
        <f t="shared" si="0"/>
        <v>22992.600000000006</v>
      </c>
      <c r="M12" s="5">
        <v>76762.59</v>
      </c>
      <c r="N12" s="2" t="s">
        <v>75</v>
      </c>
      <c r="P12" s="13">
        <f>I12*12</f>
        <v>19538.52</v>
      </c>
      <c r="Q12" s="14">
        <f>M12-P12</f>
        <v>57224.06999999999</v>
      </c>
      <c r="R12" s="14">
        <f>Q12-P12</f>
        <v>37685.54999999999</v>
      </c>
      <c r="S12" s="14">
        <f>R12-P12</f>
        <v>18147.029999999988</v>
      </c>
      <c r="T12" s="14"/>
      <c r="U12" s="14"/>
    </row>
    <row r="13" spans="2:21" ht="46.5" customHeight="1">
      <c r="B13" s="4">
        <v>7</v>
      </c>
      <c r="C13" s="2" t="s">
        <v>89</v>
      </c>
      <c r="D13" s="2" t="s">
        <v>88</v>
      </c>
      <c r="E13" s="2" t="s">
        <v>53</v>
      </c>
      <c r="F13" s="5">
        <v>39157</v>
      </c>
      <c r="G13" s="5">
        <v>1957.85</v>
      </c>
      <c r="H13" s="11">
        <v>48</v>
      </c>
      <c r="I13" s="5">
        <v>951.26</v>
      </c>
      <c r="J13" s="5">
        <v>391.57</v>
      </c>
      <c r="K13" s="5">
        <f>G13+H13*I13+J13</f>
        <v>48009.899999999994</v>
      </c>
      <c r="L13" s="5">
        <f>K13-F13</f>
        <v>8852.899999999994</v>
      </c>
      <c r="M13" s="5">
        <v>34699.79</v>
      </c>
      <c r="N13" s="2" t="s">
        <v>90</v>
      </c>
      <c r="P13" s="13">
        <f>I13*12</f>
        <v>11415.119999999999</v>
      </c>
      <c r="Q13" s="14">
        <f>M13-P13</f>
        <v>23284.670000000002</v>
      </c>
      <c r="R13" s="14">
        <f>Q13-P13</f>
        <v>11869.550000000003</v>
      </c>
      <c r="S13" s="14"/>
      <c r="T13" s="14"/>
      <c r="U13" s="14"/>
    </row>
    <row r="14" spans="6:21" ht="11.25">
      <c r="F14" s="9"/>
      <c r="M14" s="9">
        <f>SUM(M9:M13)</f>
        <v>467863.06</v>
      </c>
      <c r="Q14" s="14"/>
      <c r="R14" s="14"/>
      <c r="S14" s="14"/>
      <c r="T14" s="14"/>
      <c r="U14" s="14"/>
    </row>
    <row r="15" spans="17:21" ht="11.25">
      <c r="Q15" s="14"/>
      <c r="R15" s="14"/>
      <c r="S15" s="14"/>
      <c r="T15" s="14"/>
      <c r="U15" s="14"/>
    </row>
    <row r="16" spans="17:21" ht="11.25">
      <c r="Q16" s="14"/>
      <c r="R16" s="14"/>
      <c r="S16" s="14"/>
      <c r="T16" s="14"/>
      <c r="U16" s="14"/>
    </row>
    <row r="17" spans="17:21" ht="11.25">
      <c r="Q17" s="14"/>
      <c r="R17" s="14"/>
      <c r="S17" s="14"/>
      <c r="T17" s="14"/>
      <c r="U17" s="14"/>
    </row>
  </sheetData>
  <sheetProtection/>
  <mergeCells count="2">
    <mergeCell ref="B2:C2"/>
    <mergeCell ref="B3:N3"/>
  </mergeCells>
  <printOptions/>
  <pageMargins left="0.15748031496062992" right="0.15748031496062992" top="0.5905511811023623" bottom="0.5905511811023623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8"/>
  <sheetViews>
    <sheetView zoomScalePageLayoutView="0" workbookViewId="0" topLeftCell="B1">
      <selection activeCell="B2" sqref="B2:C2"/>
    </sheetView>
  </sheetViews>
  <sheetFormatPr defaultColWidth="9.140625" defaultRowHeight="12.75"/>
  <cols>
    <col min="1" max="1" width="5.140625" style="1" customWidth="1"/>
    <col min="2" max="2" width="3.00390625" style="1" customWidth="1"/>
    <col min="3" max="3" width="10.28125" style="1" customWidth="1"/>
    <col min="4" max="4" width="11.28125" style="1" customWidth="1"/>
    <col min="5" max="5" width="15.7109375" style="1" customWidth="1"/>
    <col min="6" max="6" width="12.00390625" style="1" customWidth="1"/>
    <col min="7" max="14" width="12.140625" style="1" hidden="1" customWidth="1"/>
    <col min="15" max="15" width="11.7109375" style="1" hidden="1" customWidth="1"/>
    <col min="16" max="16" width="9.7109375" style="1" hidden="1" customWidth="1"/>
    <col min="17" max="22" width="9.140625" style="1" hidden="1" customWidth="1"/>
    <col min="23" max="27" width="0" style="1" hidden="1" customWidth="1"/>
    <col min="28" max="16384" width="9.140625" style="1" customWidth="1"/>
  </cols>
  <sheetData>
    <row r="2" spans="2:3" ht="11.25">
      <c r="B2" s="16"/>
      <c r="C2" s="16"/>
    </row>
    <row r="3" spans="2:25" ht="40.5" customHeight="1">
      <c r="B3" s="15" t="s">
        <v>18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S3" s="12" t="s">
        <v>76</v>
      </c>
      <c r="T3" s="2" t="s">
        <v>78</v>
      </c>
      <c r="U3" s="2" t="s">
        <v>79</v>
      </c>
      <c r="V3" s="2" t="s">
        <v>80</v>
      </c>
      <c r="W3" s="2" t="s">
        <v>92</v>
      </c>
      <c r="X3" s="2" t="s">
        <v>93</v>
      </c>
      <c r="Y3" s="2" t="s">
        <v>94</v>
      </c>
    </row>
    <row r="5" spans="2:17" ht="53.25" customHeight="1">
      <c r="B5" s="3"/>
      <c r="C5" s="2" t="s">
        <v>47</v>
      </c>
      <c r="D5" s="2" t="s">
        <v>19</v>
      </c>
      <c r="E5" s="2" t="s">
        <v>20</v>
      </c>
      <c r="F5" s="2" t="s">
        <v>114</v>
      </c>
      <c r="G5" s="2" t="s">
        <v>51</v>
      </c>
      <c r="H5" s="2" t="s">
        <v>50</v>
      </c>
      <c r="I5" s="2" t="s">
        <v>48</v>
      </c>
      <c r="J5" s="2" t="s">
        <v>81</v>
      </c>
      <c r="K5" s="2" t="s">
        <v>49</v>
      </c>
      <c r="L5" s="2" t="s">
        <v>52</v>
      </c>
      <c r="M5" s="2" t="s">
        <v>54</v>
      </c>
      <c r="N5" s="2" t="s">
        <v>55</v>
      </c>
      <c r="O5" s="2" t="s">
        <v>77</v>
      </c>
      <c r="P5" s="2" t="s">
        <v>6</v>
      </c>
      <c r="Q5" s="2" t="s">
        <v>9</v>
      </c>
    </row>
    <row r="6" spans="2:18" ht="54.75" customHeight="1">
      <c r="B6" s="4">
        <v>1</v>
      </c>
      <c r="C6" s="2" t="s">
        <v>110</v>
      </c>
      <c r="D6" s="2" t="s">
        <v>107</v>
      </c>
      <c r="E6" s="2" t="s">
        <v>53</v>
      </c>
      <c r="F6" s="5" t="s">
        <v>115</v>
      </c>
      <c r="G6" s="5">
        <v>9625</v>
      </c>
      <c r="H6" s="11">
        <v>60</v>
      </c>
      <c r="I6" s="5">
        <v>3246.88</v>
      </c>
      <c r="J6" s="5">
        <v>28875</v>
      </c>
      <c r="K6" s="5">
        <f>G6+H6*I6+J6</f>
        <v>233312.80000000002</v>
      </c>
      <c r="L6" s="5" t="e">
        <f aca="true" t="shared" si="0" ref="L6:L13">K6-F6</f>
        <v>#VALUE!</v>
      </c>
      <c r="M6" s="5" t="e">
        <f>L6-59*N6</f>
        <v>#VALUE!</v>
      </c>
      <c r="N6" s="5"/>
      <c r="O6" s="5"/>
      <c r="P6" s="2" t="s">
        <v>108</v>
      </c>
      <c r="Q6" s="3"/>
      <c r="R6" s="1" t="s">
        <v>15</v>
      </c>
    </row>
    <row r="7" spans="2:18" ht="60" customHeight="1">
      <c r="B7" s="4">
        <v>2</v>
      </c>
      <c r="C7" s="2" t="s">
        <v>111</v>
      </c>
      <c r="D7" s="2" t="s">
        <v>112</v>
      </c>
      <c r="E7" s="2" t="s">
        <v>113</v>
      </c>
      <c r="F7" s="5" t="s">
        <v>115</v>
      </c>
      <c r="G7" s="5">
        <v>30500</v>
      </c>
      <c r="H7" s="11">
        <v>48</v>
      </c>
      <c r="I7" s="5">
        <v>13832.97</v>
      </c>
      <c r="J7" s="5">
        <v>6100</v>
      </c>
      <c r="K7" s="5">
        <f aca="true" t="shared" si="1" ref="K7:K13">G7+H7*I7+J7</f>
        <v>700582.5599999999</v>
      </c>
      <c r="L7" s="5" t="e">
        <f>K7-F7</f>
        <v>#VALUE!</v>
      </c>
      <c r="M7" s="5" t="e">
        <f>L7-47*N7</f>
        <v>#VALUE!</v>
      </c>
      <c r="N7" s="5">
        <v>1887.14</v>
      </c>
      <c r="O7" s="5">
        <v>116763.76</v>
      </c>
      <c r="P7" s="2" t="s">
        <v>56</v>
      </c>
      <c r="Q7" s="4"/>
      <c r="R7" s="1" t="s">
        <v>10</v>
      </c>
    </row>
    <row r="8" spans="2:18" ht="70.5" customHeight="1">
      <c r="B8" s="4">
        <v>3</v>
      </c>
      <c r="C8" s="2" t="s">
        <v>116</v>
      </c>
      <c r="D8" s="2" t="s">
        <v>117</v>
      </c>
      <c r="E8" s="2" t="s">
        <v>118</v>
      </c>
      <c r="F8" s="5" t="s">
        <v>119</v>
      </c>
      <c r="G8" s="5">
        <v>30500</v>
      </c>
      <c r="H8" s="11">
        <v>48</v>
      </c>
      <c r="I8" s="5">
        <v>13832.97</v>
      </c>
      <c r="J8" s="5">
        <v>6100</v>
      </c>
      <c r="K8" s="5">
        <f t="shared" si="1"/>
        <v>700582.5599999999</v>
      </c>
      <c r="L8" s="5" t="e">
        <f t="shared" si="0"/>
        <v>#VALUE!</v>
      </c>
      <c r="M8" s="5" t="e">
        <f>L8-47*N8</f>
        <v>#VALUE!</v>
      </c>
      <c r="N8" s="5">
        <v>1887.14</v>
      </c>
      <c r="O8" s="5">
        <v>116763.76</v>
      </c>
      <c r="P8" s="2" t="s">
        <v>56</v>
      </c>
      <c r="Q8" s="4"/>
      <c r="R8" s="1" t="s">
        <v>11</v>
      </c>
    </row>
    <row r="9" spans="2:18" ht="68.25" customHeight="1">
      <c r="B9" s="4">
        <v>4</v>
      </c>
      <c r="C9" s="2" t="s">
        <v>83</v>
      </c>
      <c r="D9" s="2" t="s">
        <v>68</v>
      </c>
      <c r="E9" s="2" t="s">
        <v>121</v>
      </c>
      <c r="F9" s="5" t="s">
        <v>120</v>
      </c>
      <c r="G9" s="5">
        <v>32500</v>
      </c>
      <c r="H9" s="11">
        <v>48</v>
      </c>
      <c r="I9" s="5">
        <v>12024.63</v>
      </c>
      <c r="J9" s="5">
        <v>162500</v>
      </c>
      <c r="K9" s="5">
        <f t="shared" si="1"/>
        <v>772182.24</v>
      </c>
      <c r="L9" s="5" t="e">
        <f t="shared" si="0"/>
        <v>#VALUE!</v>
      </c>
      <c r="M9" s="5"/>
      <c r="N9" s="5"/>
      <c r="O9" s="5">
        <v>390967.97</v>
      </c>
      <c r="P9" s="2" t="s">
        <v>70</v>
      </c>
      <c r="Q9" s="4"/>
      <c r="R9" s="1" t="s">
        <v>13</v>
      </c>
    </row>
    <row r="10" spans="2:24" ht="46.5" customHeight="1">
      <c r="B10" s="4">
        <v>5</v>
      </c>
      <c r="C10" s="2" t="s">
        <v>84</v>
      </c>
      <c r="D10" s="2" t="s">
        <v>71</v>
      </c>
      <c r="E10" s="2" t="s">
        <v>72</v>
      </c>
      <c r="F10" s="5" t="s">
        <v>115</v>
      </c>
      <c r="G10" s="5">
        <v>12050</v>
      </c>
      <c r="H10" s="11">
        <v>48</v>
      </c>
      <c r="I10" s="5">
        <v>5503.62</v>
      </c>
      <c r="J10" s="5">
        <v>2410</v>
      </c>
      <c r="K10" s="5">
        <f t="shared" si="1"/>
        <v>278633.76</v>
      </c>
      <c r="L10" s="5" t="e">
        <f t="shared" si="0"/>
        <v>#VALUE!</v>
      </c>
      <c r="M10" s="5"/>
      <c r="N10" s="5"/>
      <c r="O10" s="5">
        <v>178200.34</v>
      </c>
      <c r="P10" s="2" t="s">
        <v>73</v>
      </c>
      <c r="Q10" s="4"/>
      <c r="R10" s="1" t="s">
        <v>12</v>
      </c>
      <c r="S10" s="13">
        <f>I10*12</f>
        <v>66043.44</v>
      </c>
      <c r="T10" s="14">
        <f>$O10-$S10</f>
        <v>112156.9</v>
      </c>
      <c r="U10" s="14">
        <f>T10-S10</f>
        <v>46113.45999999999</v>
      </c>
      <c r="V10" s="14">
        <v>0</v>
      </c>
      <c r="W10" s="9"/>
      <c r="X10" s="9"/>
    </row>
    <row r="11" spans="2:19" ht="45" hidden="1">
      <c r="B11" s="4">
        <v>12</v>
      </c>
      <c r="C11" s="2"/>
      <c r="D11" s="2" t="s">
        <v>67</v>
      </c>
      <c r="E11" s="2"/>
      <c r="F11" s="5"/>
      <c r="G11" s="5"/>
      <c r="H11" s="11"/>
      <c r="I11" s="5"/>
      <c r="J11" s="5">
        <v>162500</v>
      </c>
      <c r="K11" s="5">
        <f t="shared" si="1"/>
        <v>162500</v>
      </c>
      <c r="L11" s="5">
        <f t="shared" si="0"/>
        <v>162500</v>
      </c>
      <c r="M11" s="5"/>
      <c r="N11" s="5"/>
      <c r="O11" s="5"/>
      <c r="P11" s="2"/>
      <c r="Q11" s="3"/>
      <c r="R11" s="1" t="s">
        <v>14</v>
      </c>
      <c r="S11" s="13"/>
    </row>
    <row r="12" spans="2:24" ht="46.5" customHeight="1">
      <c r="B12" s="4">
        <v>6</v>
      </c>
      <c r="C12" s="2" t="s">
        <v>85</v>
      </c>
      <c r="D12" s="2" t="s">
        <v>71</v>
      </c>
      <c r="E12" s="2" t="s">
        <v>72</v>
      </c>
      <c r="F12" s="5" t="s">
        <v>115</v>
      </c>
      <c r="G12" s="5">
        <v>12050</v>
      </c>
      <c r="H12" s="11">
        <v>48</v>
      </c>
      <c r="I12" s="5">
        <v>5503.62</v>
      </c>
      <c r="J12" s="5">
        <v>2410</v>
      </c>
      <c r="K12" s="5">
        <f t="shared" si="1"/>
        <v>278633.76</v>
      </c>
      <c r="L12" s="5" t="e">
        <f t="shared" si="0"/>
        <v>#VALUE!</v>
      </c>
      <c r="M12" s="5"/>
      <c r="N12" s="5"/>
      <c r="O12" s="5">
        <v>178200.34</v>
      </c>
      <c r="P12" s="2" t="s">
        <v>73</v>
      </c>
      <c r="S12" s="13">
        <f>I12*12</f>
        <v>66043.44</v>
      </c>
      <c r="T12" s="14">
        <f>O12-S12</f>
        <v>112156.9</v>
      </c>
      <c r="U12" s="14">
        <f>T12-S12</f>
        <v>46113.45999999999</v>
      </c>
      <c r="V12" s="14">
        <v>0</v>
      </c>
      <c r="W12" s="14"/>
      <c r="X12" s="14"/>
    </row>
    <row r="13" spans="2:24" ht="46.5" customHeight="1">
      <c r="B13" s="4">
        <v>7</v>
      </c>
      <c r="C13" s="2" t="s">
        <v>86</v>
      </c>
      <c r="D13" s="2" t="s">
        <v>74</v>
      </c>
      <c r="E13" s="2" t="s">
        <v>53</v>
      </c>
      <c r="F13" s="5" t="s">
        <v>120</v>
      </c>
      <c r="G13" s="5">
        <v>1800</v>
      </c>
      <c r="H13" s="11">
        <v>60</v>
      </c>
      <c r="I13" s="5">
        <v>1628.21</v>
      </c>
      <c r="J13" s="5">
        <v>13500</v>
      </c>
      <c r="K13" s="5">
        <f t="shared" si="1"/>
        <v>112992.6</v>
      </c>
      <c r="L13" s="5" t="e">
        <f t="shared" si="0"/>
        <v>#VALUE!</v>
      </c>
      <c r="M13" s="5"/>
      <c r="N13" s="5"/>
      <c r="O13" s="5">
        <v>76762.59</v>
      </c>
      <c r="P13" s="2" t="s">
        <v>75</v>
      </c>
      <c r="S13" s="13">
        <f>I13*12</f>
        <v>19538.52</v>
      </c>
      <c r="T13" s="14">
        <f>O13-S13</f>
        <v>57224.06999999999</v>
      </c>
      <c r="U13" s="14">
        <f>T13-S13</f>
        <v>37685.54999999999</v>
      </c>
      <c r="V13" s="14">
        <f>U13-S13</f>
        <v>18147.029999999988</v>
      </c>
      <c r="W13" s="14"/>
      <c r="X13" s="14"/>
    </row>
    <row r="14" spans="2:24" ht="46.5" customHeight="1">
      <c r="B14" s="4">
        <v>8</v>
      </c>
      <c r="C14" s="2" t="s">
        <v>89</v>
      </c>
      <c r="D14" s="2" t="s">
        <v>88</v>
      </c>
      <c r="E14" s="2" t="s">
        <v>53</v>
      </c>
      <c r="F14" s="5" t="s">
        <v>119</v>
      </c>
      <c r="G14" s="5">
        <v>1957.85</v>
      </c>
      <c r="H14" s="11">
        <v>48</v>
      </c>
      <c r="I14" s="5">
        <v>951.26</v>
      </c>
      <c r="J14" s="5">
        <v>391.57</v>
      </c>
      <c r="K14" s="5">
        <f>G14+H14*I14+J14</f>
        <v>48009.899999999994</v>
      </c>
      <c r="L14" s="5" t="e">
        <f>K14-F14</f>
        <v>#VALUE!</v>
      </c>
      <c r="M14" s="5"/>
      <c r="N14" s="5"/>
      <c r="O14" s="5">
        <v>34699.79</v>
      </c>
      <c r="P14" s="2" t="s">
        <v>90</v>
      </c>
      <c r="S14" s="13">
        <f>I14*12</f>
        <v>11415.119999999999</v>
      </c>
      <c r="T14" s="14">
        <f>O14-S14</f>
        <v>23284.670000000002</v>
      </c>
      <c r="U14" s="14">
        <f>T14-S14</f>
        <v>11869.550000000003</v>
      </c>
      <c r="V14" s="14"/>
      <c r="W14" s="14"/>
      <c r="X14" s="14"/>
    </row>
    <row r="15" spans="6:24" ht="11.25">
      <c r="F15" s="9"/>
      <c r="O15" s="9">
        <f>SUM(O10:O14)</f>
        <v>467863.06</v>
      </c>
      <c r="T15" s="14"/>
      <c r="U15" s="14"/>
      <c r="V15" s="14"/>
      <c r="W15" s="14"/>
      <c r="X15" s="14"/>
    </row>
    <row r="16" spans="20:24" ht="11.25">
      <c r="T16" s="14"/>
      <c r="U16" s="14"/>
      <c r="V16" s="14"/>
      <c r="W16" s="14"/>
      <c r="X16" s="14"/>
    </row>
    <row r="17" spans="20:24" ht="11.25">
      <c r="T17" s="14"/>
      <c r="U17" s="14"/>
      <c r="V17" s="14"/>
      <c r="W17" s="14"/>
      <c r="X17" s="14"/>
    </row>
    <row r="18" spans="20:24" ht="11.25">
      <c r="T18" s="14"/>
      <c r="U18" s="14"/>
      <c r="V18" s="14"/>
      <c r="W18" s="14"/>
      <c r="X18" s="14"/>
    </row>
  </sheetData>
  <sheetProtection/>
  <mergeCells count="2">
    <mergeCell ref="B2:C2"/>
    <mergeCell ref="B3:P3"/>
  </mergeCells>
  <printOptions/>
  <pageMargins left="1.535433070866142" right="0.15748031496062992" top="0.5905511811023623" bottom="0.5905511811023623" header="0.11811023622047245" footer="0.118110236220472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Citibank (Poland)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a-dabrow</dc:creator>
  <cp:keywords/>
  <dc:description/>
  <cp:lastModifiedBy>Marek Masalski</cp:lastModifiedBy>
  <cp:lastPrinted>2014-05-22T06:14:18Z</cp:lastPrinted>
  <dcterms:created xsi:type="dcterms:W3CDTF">2001-03-14T18:06:54Z</dcterms:created>
  <dcterms:modified xsi:type="dcterms:W3CDTF">2014-06-11T10:59:50Z</dcterms:modified>
  <cp:category/>
  <cp:version/>
  <cp:contentType/>
  <cp:contentStatus/>
</cp:coreProperties>
</file>